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2020 YEAR\Industry meetings 2019\Industry  Consultation\"/>
    </mc:Choice>
  </mc:AlternateContent>
  <bookViews>
    <workbookView xWindow="0" yWindow="0" windowWidth="12804" windowHeight="5892"/>
  </bookViews>
  <sheets>
    <sheet name="MFED Summarised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2" l="1"/>
  <c r="I9" i="2"/>
  <c r="G9" i="2"/>
  <c r="G28" i="2"/>
  <c r="I18" i="2" l="1"/>
  <c r="G18" i="2"/>
  <c r="E18" i="2"/>
  <c r="I19" i="2" l="1"/>
  <c r="G19" i="2"/>
  <c r="G35" i="2"/>
  <c r="E35" i="2"/>
  <c r="G8" i="2" l="1"/>
  <c r="I8" i="2" s="1"/>
  <c r="C18" i="2" l="1"/>
  <c r="C21" i="2" s="1"/>
  <c r="A16" i="2"/>
  <c r="A17" i="2" s="1"/>
  <c r="A18" i="2" s="1"/>
  <c r="A19" i="2" s="1"/>
  <c r="A20" i="2" s="1"/>
  <c r="A21" i="2" s="1"/>
  <c r="A24" i="2" s="1"/>
  <c r="C35" i="2"/>
  <c r="E19" i="2"/>
  <c r="E17" i="2"/>
  <c r="G17" i="2" s="1"/>
  <c r="I17" i="2" s="1"/>
  <c r="E16" i="2"/>
  <c r="G16" i="2" s="1"/>
  <c r="I16" i="2" s="1"/>
  <c r="E15" i="2"/>
  <c r="E21" i="2" l="1"/>
  <c r="E37" i="2" s="1"/>
  <c r="E41" i="2" s="1"/>
  <c r="G15" i="2"/>
  <c r="E12" i="2"/>
  <c r="I12" i="2"/>
  <c r="G12" i="2"/>
  <c r="I35" i="2"/>
  <c r="I15" i="2" l="1"/>
  <c r="I21" i="2" s="1"/>
  <c r="G21" i="2"/>
  <c r="G37" i="2" s="1"/>
  <c r="G41" i="2" s="1"/>
  <c r="G43" i="2" s="1"/>
  <c r="E24" i="2"/>
  <c r="E43" i="2"/>
  <c r="G24" i="2" l="1"/>
  <c r="I24" i="2" l="1"/>
  <c r="I37" i="2"/>
  <c r="I41" i="2" s="1"/>
  <c r="I43" i="2" s="1"/>
  <c r="C24" i="2"/>
  <c r="C37" i="2" l="1"/>
  <c r="C41" i="2" s="1"/>
  <c r="C43" i="2" s="1"/>
</calcChain>
</file>

<file path=xl/sharedStrings.xml><?xml version="1.0" encoding="utf-8"?>
<sst xmlns="http://schemas.openxmlformats.org/spreadsheetml/2006/main" count="41" uniqueCount="38">
  <si>
    <t>NON-BANK FINANCIAL INSTITUTIONS REGULATORY AUTHORITY</t>
  </si>
  <si>
    <t>No.</t>
  </si>
  <si>
    <t>Details</t>
  </si>
  <si>
    <t xml:space="preserve">2019/2020 Revised  Budget </t>
  </si>
  <si>
    <t>BWP</t>
  </si>
  <si>
    <t>Income</t>
  </si>
  <si>
    <t>Supervisory Levies</t>
  </si>
  <si>
    <t>Government Subvention - Recurrent</t>
  </si>
  <si>
    <t xml:space="preserve">AML /CFT  Subvention </t>
  </si>
  <si>
    <t>Other Income (Interest, Penalties, Registrations)</t>
  </si>
  <si>
    <t>Total Income</t>
  </si>
  <si>
    <t>Operating  Expenditure</t>
  </si>
  <si>
    <t>Consulting Fees</t>
  </si>
  <si>
    <t>Legal Fees</t>
  </si>
  <si>
    <t>Rental Office</t>
  </si>
  <si>
    <t>Staff Salaries &amp; Allowances</t>
  </si>
  <si>
    <t xml:space="preserve">Training </t>
  </si>
  <si>
    <t>Total Operating Expenditure</t>
  </si>
  <si>
    <t>Operating Surplus/(Deficit)</t>
  </si>
  <si>
    <t xml:space="preserve">Capital Expenditure </t>
  </si>
  <si>
    <t>Computer Equipment</t>
  </si>
  <si>
    <t>Furniture &amp; Fittings</t>
  </si>
  <si>
    <t>Office Equipment</t>
  </si>
  <si>
    <t>Motor vehicle</t>
  </si>
  <si>
    <t>IT Integrated Systems &amp; Software</t>
  </si>
  <si>
    <t>Project Management Services</t>
  </si>
  <si>
    <t>Risk Based Regulatory Model</t>
  </si>
  <si>
    <t>Total Capital Expenditure</t>
  </si>
  <si>
    <t>Total  Operating &amp; Capital Expenditure</t>
  </si>
  <si>
    <t>Statutory Reserve (SR) Top UP</t>
  </si>
  <si>
    <t>Total  Operating &amp; Capital Expenditure and SR</t>
  </si>
  <si>
    <t xml:space="preserve">Budget Surplus / (Deficit) </t>
  </si>
  <si>
    <t>BUDGET ESTIMATES
2020/21</t>
  </si>
  <si>
    <t>BUDGET ESTIMATES
2021/22</t>
  </si>
  <si>
    <t>BUDGET ESTIMATES
2022/23</t>
  </si>
  <si>
    <t>Other Items</t>
  </si>
  <si>
    <t>AML/CFT Risk Based System</t>
  </si>
  <si>
    <t>BUDGET FOR FINANCIAL YEAR 2020/2021/2022/2023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</si>
</sst>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entury Gothic"/>
      <family val="2"/>
    </font>
    <font>
      <b/>
      <sz val="1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u/>
      <sz val="11"/>
      <color theme="0"/>
      <name val="Century Gothic"/>
      <family val="2"/>
    </font>
    <font>
      <sz val="11"/>
      <color theme="0"/>
      <name val="Century Gothic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2" applyFont="1" applyFill="1"/>
    <xf numFmtId="165" fontId="3" fillId="0" borderId="0" xfId="1" applyNumberFormat="1" applyFont="1" applyFill="1" applyAlignment="1">
      <alignment horizontal="right"/>
    </xf>
    <xf numFmtId="0" fontId="4" fillId="0" borderId="0" xfId="2" applyFont="1" applyFill="1"/>
    <xf numFmtId="165" fontId="4" fillId="0" borderId="0" xfId="1" applyNumberFormat="1" applyFont="1" applyFill="1" applyAlignment="1">
      <alignment horizontal="right"/>
    </xf>
    <xf numFmtId="43" fontId="4" fillId="0" borderId="0" xfId="2" applyNumberFormat="1" applyFont="1" applyFill="1"/>
    <xf numFmtId="164" fontId="4" fillId="0" borderId="0" xfId="1" applyFont="1" applyFill="1"/>
    <xf numFmtId="0" fontId="4" fillId="0" borderId="1" xfId="2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 wrapText="1"/>
    </xf>
    <xf numFmtId="0" fontId="4" fillId="0" borderId="0" xfId="2" applyFont="1" applyFill="1" applyAlignment="1">
      <alignment horizontal="center"/>
    </xf>
    <xf numFmtId="0" fontId="4" fillId="0" borderId="3" xfId="2" applyFont="1" applyFill="1" applyBorder="1" applyAlignment="1">
      <alignment horizontal="center"/>
    </xf>
    <xf numFmtId="165" fontId="4" fillId="0" borderId="3" xfId="1" quotePrefix="1" applyNumberFormat="1" applyFont="1" applyFill="1" applyBorder="1" applyAlignment="1">
      <alignment horizontal="center"/>
    </xf>
    <xf numFmtId="0" fontId="4" fillId="0" borderId="3" xfId="2" quotePrefix="1" applyFont="1" applyFill="1" applyBorder="1" applyAlignment="1">
      <alignment horizontal="center"/>
    </xf>
    <xf numFmtId="0" fontId="4" fillId="0" borderId="3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left"/>
    </xf>
    <xf numFmtId="0" fontId="4" fillId="0" borderId="1" xfId="2" quotePrefix="1" applyFont="1" applyFill="1" applyBorder="1" applyAlignment="1">
      <alignment horizontal="center"/>
    </xf>
    <xf numFmtId="165" fontId="4" fillId="0" borderId="1" xfId="1" quotePrefix="1" applyNumberFormat="1" applyFont="1" applyFill="1" applyBorder="1" applyAlignment="1">
      <alignment horizontal="right"/>
    </xf>
    <xf numFmtId="0" fontId="3" fillId="0" borderId="1" xfId="2" applyFont="1" applyFill="1" applyBorder="1"/>
    <xf numFmtId="0" fontId="4" fillId="0" borderId="1" xfId="2" applyFont="1" applyFill="1" applyBorder="1" applyAlignment="1">
      <alignment horizontal="center"/>
    </xf>
    <xf numFmtId="165" fontId="4" fillId="0" borderId="1" xfId="2" quotePrefix="1" applyNumberFormat="1" applyFont="1" applyFill="1" applyBorder="1" applyAlignment="1">
      <alignment horizontal="center"/>
    </xf>
    <xf numFmtId="165" fontId="4" fillId="0" borderId="3" xfId="1" quotePrefix="1" applyNumberFormat="1" applyFont="1" applyFill="1" applyBorder="1" applyAlignment="1">
      <alignment horizontal="right"/>
    </xf>
    <xf numFmtId="165" fontId="5" fillId="0" borderId="1" xfId="3" applyNumberFormat="1" applyFont="1" applyFill="1" applyBorder="1" applyAlignment="1"/>
    <xf numFmtId="165" fontId="3" fillId="0" borderId="1" xfId="1" applyNumberFormat="1" applyFont="1" applyFill="1" applyBorder="1" applyAlignment="1">
      <alignment horizontal="right"/>
    </xf>
    <xf numFmtId="164" fontId="3" fillId="0" borderId="1" xfId="1" applyFont="1" applyFill="1" applyBorder="1" applyAlignment="1">
      <alignment horizontal="right" vertical="top"/>
    </xf>
    <xf numFmtId="165" fontId="3" fillId="0" borderId="0" xfId="1" applyNumberFormat="1" applyFont="1" applyFill="1" applyBorder="1" applyAlignment="1">
      <alignment horizontal="right"/>
    </xf>
    <xf numFmtId="165" fontId="3" fillId="0" borderId="5" xfId="1" applyNumberFormat="1" applyFont="1" applyFill="1" applyBorder="1" applyAlignment="1">
      <alignment horizontal="right"/>
    </xf>
    <xf numFmtId="0" fontId="4" fillId="0" borderId="1" xfId="2" applyFont="1" applyFill="1" applyBorder="1"/>
    <xf numFmtId="165" fontId="4" fillId="0" borderId="8" xfId="1" applyNumberFormat="1" applyFont="1" applyFill="1" applyBorder="1" applyAlignment="1">
      <alignment horizontal="right"/>
    </xf>
    <xf numFmtId="165" fontId="4" fillId="0" borderId="4" xfId="1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center"/>
    </xf>
    <xf numFmtId="0" fontId="3" fillId="0" borderId="3" xfId="2" applyFont="1" applyFill="1" applyBorder="1" applyAlignment="1">
      <alignment horizontal="center"/>
    </xf>
    <xf numFmtId="165" fontId="3" fillId="0" borderId="3" xfId="1" applyNumberFormat="1" applyFont="1" applyFill="1" applyBorder="1" applyAlignment="1">
      <alignment horizontal="right"/>
    </xf>
    <xf numFmtId="165" fontId="4" fillId="0" borderId="0" xfId="1" applyNumberFormat="1" applyFont="1" applyFill="1" applyBorder="1" applyAlignment="1">
      <alignment horizontal="right"/>
    </xf>
    <xf numFmtId="165" fontId="5" fillId="0" borderId="1" xfId="3" applyNumberFormat="1" applyFont="1" applyFill="1" applyBorder="1" applyAlignment="1">
      <alignment horizontal="center"/>
    </xf>
    <xf numFmtId="165" fontId="3" fillId="0" borderId="1" xfId="2" applyNumberFormat="1" applyFont="1" applyFill="1" applyBorder="1"/>
    <xf numFmtId="165" fontId="5" fillId="0" borderId="1" xfId="2" applyNumberFormat="1" applyFont="1" applyFill="1" applyBorder="1"/>
    <xf numFmtId="165" fontId="3" fillId="0" borderId="1" xfId="3" applyNumberFormat="1" applyFont="1" applyFill="1" applyBorder="1" applyAlignment="1">
      <alignment horizontal="right"/>
    </xf>
    <xf numFmtId="165" fontId="3" fillId="0" borderId="0" xfId="2" applyNumberFormat="1" applyFont="1" applyFill="1"/>
    <xf numFmtId="165" fontId="5" fillId="0" borderId="5" xfId="3" applyNumberFormat="1" applyFont="1" applyFill="1" applyBorder="1" applyAlignment="1">
      <alignment horizontal="center"/>
    </xf>
    <xf numFmtId="165" fontId="5" fillId="0" borderId="3" xfId="3" applyNumberFormat="1" applyFont="1" applyFill="1" applyBorder="1" applyAlignment="1">
      <alignment horizontal="center"/>
    </xf>
    <xf numFmtId="0" fontId="3" fillId="0" borderId="0" xfId="2" applyFont="1" applyFill="1" applyBorder="1"/>
    <xf numFmtId="0" fontId="3" fillId="0" borderId="3" xfId="2" applyFont="1" applyFill="1" applyBorder="1"/>
    <xf numFmtId="165" fontId="5" fillId="0" borderId="6" xfId="3" applyNumberFormat="1" applyFont="1" applyFill="1" applyBorder="1" applyAlignment="1">
      <alignment horizontal="center"/>
    </xf>
    <xf numFmtId="165" fontId="3" fillId="0" borderId="8" xfId="1" applyNumberFormat="1" applyFont="1" applyFill="1" applyBorder="1" applyAlignment="1">
      <alignment horizontal="right"/>
    </xf>
    <xf numFmtId="165" fontId="6" fillId="0" borderId="8" xfId="3" applyNumberFormat="1" applyFont="1" applyFill="1" applyBorder="1" applyAlignment="1">
      <alignment horizontal="center"/>
    </xf>
    <xf numFmtId="165" fontId="6" fillId="0" borderId="4" xfId="3" applyNumberFormat="1" applyFont="1" applyFill="1" applyBorder="1" applyAlignment="1">
      <alignment horizontal="center"/>
    </xf>
    <xf numFmtId="165" fontId="5" fillId="0" borderId="9" xfId="3" applyNumberFormat="1" applyFont="1" applyFill="1" applyBorder="1" applyAlignment="1">
      <alignment horizontal="center"/>
    </xf>
    <xf numFmtId="165" fontId="3" fillId="0" borderId="9" xfId="1" applyNumberFormat="1" applyFont="1" applyFill="1" applyBorder="1" applyAlignment="1">
      <alignment horizontal="right"/>
    </xf>
    <xf numFmtId="37" fontId="3" fillId="0" borderId="0" xfId="2" applyNumberFormat="1" applyFont="1" applyFill="1"/>
    <xf numFmtId="165" fontId="3" fillId="0" borderId="9" xfId="2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165" fontId="4" fillId="0" borderId="8" xfId="3" applyNumberFormat="1" applyFont="1" applyFill="1" applyBorder="1" applyAlignment="1">
      <alignment horizontal="center"/>
    </xf>
    <xf numFmtId="165" fontId="4" fillId="0" borderId="4" xfId="3" applyNumberFormat="1" applyFont="1" applyFill="1" applyBorder="1" applyAlignment="1">
      <alignment horizontal="center"/>
    </xf>
    <xf numFmtId="0" fontId="4" fillId="0" borderId="1" xfId="2" applyFont="1" applyFill="1" applyBorder="1" applyAlignment="1">
      <alignment wrapText="1"/>
    </xf>
    <xf numFmtId="165" fontId="4" fillId="0" borderId="8" xfId="1" applyNumberFormat="1" applyFont="1" applyFill="1" applyBorder="1"/>
    <xf numFmtId="165" fontId="4" fillId="0" borderId="4" xfId="1" applyNumberFormat="1" applyFont="1" applyFill="1" applyBorder="1"/>
    <xf numFmtId="165" fontId="4" fillId="0" borderId="0" xfId="1" applyNumberFormat="1" applyFont="1" applyFill="1" applyBorder="1"/>
    <xf numFmtId="0" fontId="6" fillId="0" borderId="1" xfId="2" applyFont="1" applyFill="1" applyBorder="1"/>
    <xf numFmtId="0" fontId="4" fillId="0" borderId="0" xfId="2" applyFont="1" applyFill="1" applyBorder="1"/>
    <xf numFmtId="0" fontId="7" fillId="0" borderId="0" xfId="2" applyFont="1" applyFill="1"/>
    <xf numFmtId="0" fontId="8" fillId="0" borderId="0" xfId="2" applyFont="1" applyFill="1"/>
    <xf numFmtId="0" fontId="6" fillId="0" borderId="2" xfId="0" applyFont="1" applyBorder="1"/>
    <xf numFmtId="0" fontId="3" fillId="0" borderId="2" xfId="2" applyFont="1" applyFill="1" applyBorder="1"/>
    <xf numFmtId="0" fontId="4" fillId="0" borderId="7" xfId="2" applyFont="1" applyFill="1" applyBorder="1"/>
    <xf numFmtId="166" fontId="3" fillId="0" borderId="1" xfId="4" applyNumberFormat="1" applyFont="1" applyFill="1" applyBorder="1" applyAlignment="1">
      <alignment vertical="center" wrapText="1"/>
    </xf>
    <xf numFmtId="9" fontId="3" fillId="0" borderId="0" xfId="5" applyFont="1" applyFill="1"/>
    <xf numFmtId="0" fontId="4" fillId="0" borderId="1" xfId="2" applyFont="1" applyFill="1" applyBorder="1" applyAlignment="1">
      <alignment horizontal="center" vertical="center"/>
    </xf>
  </cellXfs>
  <cellStyles count="6">
    <cellStyle name="Comma" xfId="1" builtinId="3"/>
    <cellStyle name="Comma 13" xfId="3"/>
    <cellStyle name="Comma 14 2" xfId="4"/>
    <cellStyle name="Normal" xfId="0" builtinId="0"/>
    <cellStyle name="Normal 3" xfId="2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tabSelected="1" workbookViewId="0">
      <selection activeCell="L36" sqref="L36"/>
    </sheetView>
  </sheetViews>
  <sheetFormatPr defaultColWidth="9.33203125" defaultRowHeight="13.8" x14ac:dyDescent="0.25"/>
  <cols>
    <col min="1" max="1" width="5.5546875" style="1" customWidth="1"/>
    <col min="2" max="2" width="51.5546875" style="1" bestFit="1" customWidth="1"/>
    <col min="3" max="3" width="13.109375" style="1" bestFit="1" customWidth="1"/>
    <col min="4" max="4" width="2.88671875" style="1" customWidth="1"/>
    <col min="5" max="5" width="13.109375" style="2" bestFit="1" customWidth="1"/>
    <col min="6" max="6" width="2.88671875" style="2" customWidth="1"/>
    <col min="7" max="7" width="13.109375" style="1" bestFit="1" customWidth="1"/>
    <col min="8" max="8" width="3" style="1" customWidth="1"/>
    <col min="9" max="9" width="14.33203125" style="1" bestFit="1" customWidth="1"/>
    <col min="10" max="10" width="11.5546875" style="1" bestFit="1" customWidth="1"/>
    <col min="11" max="12" width="9.33203125" style="1"/>
    <col min="13" max="13" width="14.33203125" style="1" bestFit="1" customWidth="1"/>
    <col min="14" max="16384" width="9.33203125" style="1"/>
  </cols>
  <sheetData>
    <row r="1" spans="1:13" ht="14.4" thickBot="1" x14ac:dyDescent="0.3">
      <c r="A1" s="61" t="s">
        <v>0</v>
      </c>
      <c r="B1" s="62"/>
    </row>
    <row r="2" spans="1:13" s="3" customFormat="1" ht="14.4" thickBot="1" x14ac:dyDescent="0.3">
      <c r="A2" s="63" t="s">
        <v>37</v>
      </c>
      <c r="B2" s="63"/>
      <c r="E2" s="4"/>
      <c r="F2" s="4"/>
      <c r="G2" s="5"/>
      <c r="H2" s="5"/>
    </row>
    <row r="3" spans="1:13" s="3" customFormat="1" ht="12.75" customHeight="1" x14ac:dyDescent="0.25">
      <c r="E3" s="4"/>
      <c r="F3" s="4"/>
      <c r="G3" s="6"/>
      <c r="H3" s="6"/>
    </row>
    <row r="4" spans="1:13" s="9" customFormat="1" ht="47.25" customHeight="1" x14ac:dyDescent="0.25">
      <c r="A4" s="66" t="s">
        <v>1</v>
      </c>
      <c r="B4" s="7" t="s">
        <v>2</v>
      </c>
      <c r="C4" s="8" t="s">
        <v>3</v>
      </c>
      <c r="D4" s="8"/>
      <c r="E4" s="8" t="s">
        <v>32</v>
      </c>
      <c r="F4" s="8"/>
      <c r="G4" s="8" t="s">
        <v>33</v>
      </c>
      <c r="H4" s="8"/>
      <c r="I4" s="8" t="s">
        <v>34</v>
      </c>
      <c r="M4" s="1"/>
    </row>
    <row r="5" spans="1:13" s="9" customFormat="1" x14ac:dyDescent="0.25">
      <c r="A5" s="66"/>
      <c r="B5" s="10"/>
      <c r="C5" s="11" t="s">
        <v>4</v>
      </c>
      <c r="D5" s="12"/>
      <c r="E5" s="11" t="s">
        <v>4</v>
      </c>
      <c r="F5" s="11"/>
      <c r="G5" s="11" t="s">
        <v>4</v>
      </c>
      <c r="H5" s="11"/>
      <c r="I5" s="11" t="s">
        <v>4</v>
      </c>
    </row>
    <row r="6" spans="1:13" x14ac:dyDescent="0.25">
      <c r="A6" s="13"/>
      <c r="B6" s="14" t="s">
        <v>5</v>
      </c>
      <c r="C6" s="15"/>
      <c r="D6" s="15"/>
      <c r="E6" s="16"/>
      <c r="F6" s="16"/>
      <c r="G6" s="17"/>
      <c r="H6" s="17"/>
      <c r="I6" s="17"/>
    </row>
    <row r="7" spans="1:13" x14ac:dyDescent="0.25">
      <c r="A7" s="7"/>
      <c r="B7" s="18"/>
      <c r="C7" s="19"/>
      <c r="D7" s="19"/>
      <c r="E7" s="20"/>
      <c r="F7" s="16"/>
      <c r="G7" s="17"/>
      <c r="H7" s="17"/>
      <c r="I7" s="17"/>
    </row>
    <row r="8" spans="1:13" x14ac:dyDescent="0.25">
      <c r="A8" s="18">
        <v>1</v>
      </c>
      <c r="B8" s="17" t="s">
        <v>6</v>
      </c>
      <c r="C8" s="21">
        <v>54709461.200000003</v>
      </c>
      <c r="D8" s="21"/>
      <c r="E8" s="22">
        <v>60180407</v>
      </c>
      <c r="F8" s="22"/>
      <c r="G8" s="22">
        <f>E8*1.1</f>
        <v>66198447.700000003</v>
      </c>
      <c r="H8" s="23"/>
      <c r="I8" s="22">
        <f>G8*1.1</f>
        <v>72818292.470000014</v>
      </c>
    </row>
    <row r="9" spans="1:13" x14ac:dyDescent="0.25">
      <c r="A9" s="18">
        <v>2</v>
      </c>
      <c r="B9" s="17" t="s">
        <v>7</v>
      </c>
      <c r="C9" s="21">
        <v>20079293</v>
      </c>
      <c r="D9" s="21">
        <v>20079293</v>
      </c>
      <c r="E9" s="21">
        <v>23579293</v>
      </c>
      <c r="F9" s="21">
        <v>23579293</v>
      </c>
      <c r="G9" s="21">
        <f>23579293*1.05</f>
        <v>24758257.650000002</v>
      </c>
      <c r="H9" s="21">
        <v>23579293</v>
      </c>
      <c r="I9" s="21">
        <f>23579293*1.05</f>
        <v>24758257.650000002</v>
      </c>
    </row>
    <row r="10" spans="1:13" x14ac:dyDescent="0.25">
      <c r="A10" s="18">
        <v>3</v>
      </c>
      <c r="B10" s="17" t="s">
        <v>8</v>
      </c>
      <c r="C10" s="21">
        <v>1150000</v>
      </c>
      <c r="D10" s="21"/>
      <c r="E10" s="22"/>
      <c r="F10" s="22"/>
      <c r="G10" s="22"/>
      <c r="H10" s="23"/>
      <c r="I10" s="22"/>
    </row>
    <row r="11" spans="1:13" ht="14.4" thickBot="1" x14ac:dyDescent="0.3">
      <c r="A11" s="18">
        <v>4</v>
      </c>
      <c r="B11" s="17" t="s">
        <v>9</v>
      </c>
      <c r="C11" s="21">
        <v>2439256.4511291096</v>
      </c>
      <c r="D11" s="21"/>
      <c r="E11" s="21">
        <v>2439256.4511291096</v>
      </c>
      <c r="F11" s="22"/>
      <c r="G11" s="21">
        <v>2439256.4511291096</v>
      </c>
      <c r="H11" s="23"/>
      <c r="I11" s="21">
        <v>2439256.4511291096</v>
      </c>
    </row>
    <row r="12" spans="1:13" ht="14.4" thickBot="1" x14ac:dyDescent="0.3">
      <c r="A12" s="18">
        <v>5</v>
      </c>
      <c r="B12" s="26" t="s">
        <v>10</v>
      </c>
      <c r="C12" s="27">
        <v>78378010.651129112</v>
      </c>
      <c r="D12" s="28"/>
      <c r="E12" s="27">
        <f>SUM(E8:E11)</f>
        <v>86198956.451129109</v>
      </c>
      <c r="F12" s="27"/>
      <c r="G12" s="27">
        <f>SUM(G8:G11)</f>
        <v>93395961.801129118</v>
      </c>
      <c r="H12" s="27"/>
      <c r="I12" s="27">
        <f>SUM(I8:I11)</f>
        <v>100015806.57112913</v>
      </c>
    </row>
    <row r="13" spans="1:13" x14ac:dyDescent="0.25">
      <c r="A13" s="29"/>
      <c r="B13" s="17"/>
      <c r="C13" s="30"/>
      <c r="D13" s="30"/>
      <c r="E13" s="30"/>
      <c r="F13" s="30"/>
      <c r="G13" s="30"/>
      <c r="H13" s="30"/>
      <c r="I13" s="30"/>
    </row>
    <row r="14" spans="1:13" s="3" customFormat="1" x14ac:dyDescent="0.25">
      <c r="A14" s="13"/>
      <c r="B14" s="14" t="s">
        <v>11</v>
      </c>
      <c r="C14" s="30"/>
      <c r="D14" s="30"/>
      <c r="E14" s="30"/>
      <c r="F14" s="30"/>
      <c r="G14" s="30"/>
      <c r="H14" s="30"/>
      <c r="I14" s="30"/>
    </row>
    <row r="15" spans="1:13" x14ac:dyDescent="0.25">
      <c r="A15" s="18">
        <v>6</v>
      </c>
      <c r="B15" s="17" t="s">
        <v>12</v>
      </c>
      <c r="C15" s="33">
        <v>1760000</v>
      </c>
      <c r="D15" s="33"/>
      <c r="E15" s="22">
        <f t="shared" ref="E15:I17" si="0">C15*1.1</f>
        <v>1936000.0000000002</v>
      </c>
      <c r="F15" s="22"/>
      <c r="G15" s="22">
        <f t="shared" si="0"/>
        <v>2129600.0000000005</v>
      </c>
      <c r="H15" s="34"/>
      <c r="I15" s="22">
        <f t="shared" si="0"/>
        <v>2342560.0000000009</v>
      </c>
    </row>
    <row r="16" spans="1:13" x14ac:dyDescent="0.25">
      <c r="A16" s="18">
        <f t="shared" ref="A16:A21" si="1">A15+1</f>
        <v>7</v>
      </c>
      <c r="B16" s="17" t="s">
        <v>13</v>
      </c>
      <c r="C16" s="33">
        <v>2200000</v>
      </c>
      <c r="D16" s="33"/>
      <c r="E16" s="22">
        <f t="shared" si="0"/>
        <v>2420000</v>
      </c>
      <c r="F16" s="22"/>
      <c r="G16" s="22">
        <f t="shared" si="0"/>
        <v>2662000</v>
      </c>
      <c r="H16" s="34"/>
      <c r="I16" s="22">
        <f t="shared" si="0"/>
        <v>2928200.0000000005</v>
      </c>
    </row>
    <row r="17" spans="1:11" x14ac:dyDescent="0.25">
      <c r="A17" s="18">
        <f t="shared" si="1"/>
        <v>8</v>
      </c>
      <c r="B17" s="17" t="s">
        <v>14</v>
      </c>
      <c r="C17" s="33">
        <v>3315559.9104000009</v>
      </c>
      <c r="D17" s="33"/>
      <c r="E17" s="22">
        <f t="shared" si="0"/>
        <v>3647115.9014400011</v>
      </c>
      <c r="F17" s="22"/>
      <c r="G17" s="22">
        <f t="shared" si="0"/>
        <v>4011827.4915840016</v>
      </c>
      <c r="H17" s="34"/>
      <c r="I17" s="22">
        <f t="shared" si="0"/>
        <v>4413010.2407424022</v>
      </c>
    </row>
    <row r="18" spans="1:11" x14ac:dyDescent="0.25">
      <c r="A18" s="18">
        <f t="shared" si="1"/>
        <v>9</v>
      </c>
      <c r="B18" s="17" t="s">
        <v>15</v>
      </c>
      <c r="C18" s="33">
        <f>56731968.1764</f>
        <v>56731968.176399998</v>
      </c>
      <c r="D18" s="33"/>
      <c r="E18" s="22">
        <f>C18*1.06</f>
        <v>60135886.266984001</v>
      </c>
      <c r="F18" s="22"/>
      <c r="G18" s="22">
        <f>E18*1.06</f>
        <v>63744039.443003044</v>
      </c>
      <c r="H18" s="34"/>
      <c r="I18" s="22">
        <f>G18*1.06</f>
        <v>67568681.809583232</v>
      </c>
      <c r="J18" s="37"/>
      <c r="K18" s="65"/>
    </row>
    <row r="19" spans="1:11" x14ac:dyDescent="0.25">
      <c r="A19" s="18">
        <f t="shared" si="1"/>
        <v>10</v>
      </c>
      <c r="B19" s="17" t="s">
        <v>16</v>
      </c>
      <c r="C19" s="36">
        <v>1358621.8505492064</v>
      </c>
      <c r="D19" s="64"/>
      <c r="E19" s="22">
        <f>C19*1.15</f>
        <v>1562415.1281315873</v>
      </c>
      <c r="F19" s="22"/>
      <c r="G19" s="22">
        <f>E19*1.3</f>
        <v>2031139.6665710635</v>
      </c>
      <c r="H19" s="35"/>
      <c r="I19" s="22">
        <f>G19*1.4</f>
        <v>2843595.5331994887</v>
      </c>
    </row>
    <row r="20" spans="1:11" ht="14.4" thickBot="1" x14ac:dyDescent="0.3">
      <c r="A20" s="18">
        <f t="shared" si="1"/>
        <v>11</v>
      </c>
      <c r="B20" s="17" t="s">
        <v>35</v>
      </c>
      <c r="C20" s="22">
        <v>13202611.808563225</v>
      </c>
      <c r="D20" s="22"/>
      <c r="E20" s="22">
        <v>15729999</v>
      </c>
      <c r="F20" s="22"/>
      <c r="G20" s="22">
        <v>17668901</v>
      </c>
      <c r="H20" s="22"/>
      <c r="I20" s="22">
        <v>19823470</v>
      </c>
    </row>
    <row r="21" spans="1:11" ht="14.4" thickBot="1" x14ac:dyDescent="0.3">
      <c r="A21" s="18">
        <f t="shared" si="1"/>
        <v>12</v>
      </c>
      <c r="B21" s="26" t="s">
        <v>17</v>
      </c>
      <c r="C21" s="27">
        <f>SUM(C15:C20)</f>
        <v>78568761.745912433</v>
      </c>
      <c r="D21" s="32"/>
      <c r="E21" s="27">
        <f>SUM(E15:E20)</f>
        <v>85431416.296555579</v>
      </c>
      <c r="F21" s="32"/>
      <c r="G21" s="27">
        <f>SUM(G15:G20)</f>
        <v>92247507.601158112</v>
      </c>
      <c r="H21" s="27"/>
      <c r="I21" s="27">
        <f>SUM(I15:I20)</f>
        <v>99919517.583525121</v>
      </c>
    </row>
    <row r="22" spans="1:11" x14ac:dyDescent="0.25">
      <c r="A22" s="18"/>
      <c r="B22" s="17"/>
      <c r="C22" s="39"/>
      <c r="D22" s="39"/>
      <c r="E22" s="31"/>
      <c r="F22" s="24"/>
    </row>
    <row r="23" spans="1:11" ht="14.4" thickBot="1" x14ac:dyDescent="0.3">
      <c r="A23" s="18"/>
      <c r="B23" s="17"/>
      <c r="C23" s="38"/>
      <c r="D23" s="33"/>
      <c r="E23" s="25"/>
      <c r="F23" s="24"/>
    </row>
    <row r="24" spans="1:11" s="3" customFormat="1" ht="14.4" thickBot="1" x14ac:dyDescent="0.3">
      <c r="A24" s="18">
        <f>A21+1</f>
        <v>13</v>
      </c>
      <c r="B24" s="26" t="s">
        <v>18</v>
      </c>
      <c r="C24" s="27">
        <f>C12-C21</f>
        <v>-190751.09478332102</v>
      </c>
      <c r="D24" s="28"/>
      <c r="E24" s="27">
        <f>E12-E21</f>
        <v>767540.15457352996</v>
      </c>
      <c r="F24" s="32"/>
      <c r="G24" s="27">
        <f>G12-G21</f>
        <v>1148454.1999710053</v>
      </c>
      <c r="H24" s="27"/>
      <c r="I24" s="27">
        <f>I12-I21</f>
        <v>96288.987604007125</v>
      </c>
    </row>
    <row r="25" spans="1:11" x14ac:dyDescent="0.25">
      <c r="A25" s="18"/>
      <c r="B25" s="17"/>
      <c r="C25" s="39"/>
      <c r="D25" s="33"/>
      <c r="E25" s="31"/>
      <c r="F25" s="24"/>
      <c r="G25" s="41"/>
      <c r="H25" s="41"/>
      <c r="I25" s="41"/>
    </row>
    <row r="26" spans="1:11" ht="24.6" customHeight="1" thickBot="1" x14ac:dyDescent="0.3">
      <c r="A26" s="18"/>
      <c r="B26" s="14" t="s">
        <v>19</v>
      </c>
      <c r="C26" s="33"/>
      <c r="D26" s="33"/>
      <c r="E26" s="25"/>
      <c r="F26" s="24"/>
      <c r="G26" s="17"/>
      <c r="H26" s="17"/>
      <c r="I26" s="17"/>
    </row>
    <row r="27" spans="1:11" ht="24.6" customHeight="1" thickBot="1" x14ac:dyDescent="0.3">
      <c r="A27" s="18">
        <v>14</v>
      </c>
      <c r="B27" s="17" t="s">
        <v>36</v>
      </c>
      <c r="C27" s="33"/>
      <c r="D27" s="42"/>
      <c r="E27" s="43"/>
      <c r="F27" s="43"/>
      <c r="G27" s="43"/>
      <c r="H27" s="43"/>
      <c r="I27" s="43"/>
    </row>
    <row r="28" spans="1:11" ht="14.4" thickBot="1" x14ac:dyDescent="0.3">
      <c r="A28" s="18">
        <v>15</v>
      </c>
      <c r="B28" s="17" t="s">
        <v>20</v>
      </c>
      <c r="C28" s="33">
        <v>100000</v>
      </c>
      <c r="D28" s="42"/>
      <c r="E28" s="43">
        <v>200000</v>
      </c>
      <c r="F28" s="24"/>
      <c r="G28" s="43">
        <f>300000</f>
        <v>300000</v>
      </c>
      <c r="I28" s="43">
        <f>100000</f>
        <v>100000</v>
      </c>
    </row>
    <row r="29" spans="1:11" ht="14.4" hidden="1" thickBot="1" x14ac:dyDescent="0.3">
      <c r="A29" s="18">
        <v>14</v>
      </c>
      <c r="B29" s="17" t="s">
        <v>21</v>
      </c>
      <c r="C29" s="33">
        <v>0</v>
      </c>
      <c r="D29" s="33"/>
      <c r="E29" s="31">
        <v>0</v>
      </c>
      <c r="F29" s="24"/>
      <c r="G29" s="1">
        <v>0</v>
      </c>
      <c r="I29" s="1">
        <v>0</v>
      </c>
    </row>
    <row r="30" spans="1:11" ht="14.4" hidden="1" thickBot="1" x14ac:dyDescent="0.3">
      <c r="A30" s="18">
        <v>14</v>
      </c>
      <c r="B30" s="17" t="s">
        <v>22</v>
      </c>
      <c r="C30" s="33">
        <v>0</v>
      </c>
      <c r="D30" s="33"/>
      <c r="E30" s="22">
        <v>0</v>
      </c>
      <c r="F30" s="24"/>
      <c r="G30" s="1">
        <v>0</v>
      </c>
      <c r="I30" s="1">
        <v>0</v>
      </c>
    </row>
    <row r="31" spans="1:11" ht="14.4" hidden="1" thickBot="1" x14ac:dyDescent="0.3">
      <c r="A31" s="18">
        <v>14</v>
      </c>
      <c r="B31" s="17" t="s">
        <v>23</v>
      </c>
      <c r="C31" s="33">
        <v>0</v>
      </c>
      <c r="D31" s="33"/>
      <c r="E31" s="22">
        <v>0</v>
      </c>
      <c r="F31" s="24"/>
      <c r="G31" s="1">
        <v>0</v>
      </c>
      <c r="I31" s="1">
        <v>0</v>
      </c>
    </row>
    <row r="32" spans="1:11" ht="14.4" hidden="1" thickBot="1" x14ac:dyDescent="0.3">
      <c r="A32" s="18">
        <v>14</v>
      </c>
      <c r="B32" s="17" t="s">
        <v>24</v>
      </c>
      <c r="C32" s="33">
        <v>0</v>
      </c>
      <c r="D32" s="33"/>
      <c r="E32" s="22">
        <v>0</v>
      </c>
      <c r="F32" s="24"/>
      <c r="G32" s="1">
        <v>0</v>
      </c>
      <c r="I32" s="1">
        <v>0</v>
      </c>
    </row>
    <row r="33" spans="1:13" ht="14.4" hidden="1" thickBot="1" x14ac:dyDescent="0.3">
      <c r="A33" s="18">
        <v>14</v>
      </c>
      <c r="B33" s="17" t="s">
        <v>25</v>
      </c>
      <c r="C33" s="33">
        <v>0</v>
      </c>
      <c r="D33" s="33"/>
      <c r="E33" s="22">
        <v>0</v>
      </c>
      <c r="F33" s="24"/>
      <c r="G33" s="1">
        <v>0</v>
      </c>
      <c r="I33" s="1">
        <v>0</v>
      </c>
    </row>
    <row r="34" spans="1:13" ht="14.4" hidden="1" thickBot="1" x14ac:dyDescent="0.3">
      <c r="A34" s="18">
        <v>14</v>
      </c>
      <c r="B34" s="17" t="s">
        <v>26</v>
      </c>
      <c r="C34" s="38">
        <v>0</v>
      </c>
      <c r="D34" s="33"/>
      <c r="E34" s="25">
        <v>0</v>
      </c>
      <c r="F34" s="24"/>
      <c r="G34" s="1">
        <v>0</v>
      </c>
      <c r="I34" s="1">
        <v>0</v>
      </c>
    </row>
    <row r="35" spans="1:13" ht="14.4" thickBot="1" x14ac:dyDescent="0.3">
      <c r="A35" s="18">
        <v>16</v>
      </c>
      <c r="B35" s="26" t="s">
        <v>27</v>
      </c>
      <c r="C35" s="44">
        <f>C28</f>
        <v>100000</v>
      </c>
      <c r="D35" s="45"/>
      <c r="E35" s="44">
        <f>SUM(E27:E34)</f>
        <v>200000</v>
      </c>
      <c r="F35" s="44"/>
      <c r="G35" s="44">
        <f>SUM(G27:G34)</f>
        <v>300000</v>
      </c>
      <c r="H35" s="44"/>
      <c r="I35" s="44">
        <f>SUM(I27:I34)</f>
        <v>100000</v>
      </c>
    </row>
    <row r="36" spans="1:13" ht="14.4" thickBot="1" x14ac:dyDescent="0.3">
      <c r="A36" s="18"/>
      <c r="B36" s="26"/>
      <c r="C36" s="46"/>
      <c r="D36" s="33"/>
      <c r="E36" s="47"/>
      <c r="F36" s="24"/>
    </row>
    <row r="37" spans="1:13" ht="14.4" thickBot="1" x14ac:dyDescent="0.3">
      <c r="A37" s="18">
        <v>17</v>
      </c>
      <c r="B37" s="26" t="s">
        <v>28</v>
      </c>
      <c r="C37" s="27">
        <f>C35+C21</f>
        <v>78668761.745912433</v>
      </c>
      <c r="D37" s="28"/>
      <c r="E37" s="27">
        <f>E35+E21</f>
        <v>85631416.296555579</v>
      </c>
      <c r="F37" s="32"/>
      <c r="G37" s="27">
        <f>G35+G21</f>
        <v>92547507.601158112</v>
      </c>
      <c r="H37" s="27"/>
      <c r="I37" s="27">
        <f>I35+I21</f>
        <v>100019517.58352512</v>
      </c>
      <c r="M37" s="48"/>
    </row>
    <row r="38" spans="1:13" ht="14.4" thickBot="1" x14ac:dyDescent="0.3">
      <c r="A38" s="18"/>
      <c r="B38" s="17"/>
      <c r="C38" s="49"/>
      <c r="D38" s="50"/>
      <c r="E38" s="47"/>
      <c r="F38" s="24"/>
    </row>
    <row r="39" spans="1:13" ht="14.4" thickBot="1" x14ac:dyDescent="0.3">
      <c r="A39" s="18">
        <v>40</v>
      </c>
      <c r="B39" s="26" t="s">
        <v>29</v>
      </c>
      <c r="C39" s="51">
        <v>0</v>
      </c>
      <c r="D39" s="52"/>
      <c r="E39" s="27">
        <v>0</v>
      </c>
      <c r="F39" s="32"/>
      <c r="G39" s="27"/>
      <c r="H39" s="27"/>
      <c r="I39" s="27"/>
    </row>
    <row r="40" spans="1:13" ht="14.4" thickBot="1" x14ac:dyDescent="0.3">
      <c r="A40" s="18"/>
      <c r="B40" s="17"/>
      <c r="C40" s="49"/>
      <c r="D40" s="50"/>
      <c r="E40" s="47"/>
      <c r="F40" s="24"/>
      <c r="J40" s="40"/>
    </row>
    <row r="41" spans="1:13" ht="14.4" thickBot="1" x14ac:dyDescent="0.3">
      <c r="A41" s="18">
        <v>41</v>
      </c>
      <c r="B41" s="53" t="s">
        <v>30</v>
      </c>
      <c r="C41" s="54">
        <f>C37+C39</f>
        <v>78668761.745912433</v>
      </c>
      <c r="D41" s="55"/>
      <c r="E41" s="54">
        <f>E37+E39</f>
        <v>85631416.296555579</v>
      </c>
      <c r="F41" s="56"/>
      <c r="G41" s="54">
        <f>G37+G39</f>
        <v>92547507.601158112</v>
      </c>
      <c r="H41" s="54"/>
      <c r="I41" s="54">
        <f>I37+I39</f>
        <v>100019517.58352512</v>
      </c>
      <c r="J41" s="40"/>
    </row>
    <row r="42" spans="1:13" ht="14.4" thickBot="1" x14ac:dyDescent="0.3">
      <c r="A42" s="18"/>
      <c r="B42" s="17"/>
      <c r="C42" s="49"/>
      <c r="D42" s="50"/>
      <c r="E42" s="47"/>
      <c r="F42" s="24"/>
    </row>
    <row r="43" spans="1:13" s="3" customFormat="1" ht="14.4" thickBot="1" x14ac:dyDescent="0.3">
      <c r="A43" s="18">
        <v>42</v>
      </c>
      <c r="B43" s="57" t="s">
        <v>31</v>
      </c>
      <c r="C43" s="54">
        <f>C12-C41</f>
        <v>-290751.09478332102</v>
      </c>
      <c r="D43" s="55"/>
      <c r="E43" s="54">
        <f>E12-E41</f>
        <v>567540.15457352996</v>
      </c>
      <c r="F43" s="56"/>
      <c r="G43" s="54">
        <f>G12-G41</f>
        <v>848454.19997100532</v>
      </c>
      <c r="H43" s="54"/>
      <c r="I43" s="54">
        <f>I12-I41</f>
        <v>-3711.0123959928751</v>
      </c>
      <c r="J43" s="58"/>
      <c r="K43" s="58"/>
    </row>
    <row r="45" spans="1:13" x14ac:dyDescent="0.25">
      <c r="A45" s="3"/>
      <c r="B45" s="59"/>
      <c r="C45" s="3"/>
      <c r="D45" s="3"/>
      <c r="E45" s="4"/>
      <c r="F45" s="4"/>
    </row>
    <row r="46" spans="1:13" x14ac:dyDescent="0.25">
      <c r="B46" s="60"/>
    </row>
    <row r="47" spans="1:13" x14ac:dyDescent="0.25">
      <c r="B47" s="60"/>
    </row>
    <row r="48" spans="1:13" x14ac:dyDescent="0.25">
      <c r="B48" s="60"/>
    </row>
    <row r="49" spans="2:2" x14ac:dyDescent="0.25">
      <c r="B49" s="60"/>
    </row>
  </sheetData>
  <mergeCells count="1">
    <mergeCell ref="A4:A5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MFED Summarised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Ndashikilo Mokaloba</dc:creator>
  <cp:lastModifiedBy>Elvis Ncaagae</cp:lastModifiedBy>
  <cp:lastPrinted>2019-12-04T13:45:26Z</cp:lastPrinted>
  <dcterms:created xsi:type="dcterms:W3CDTF">2019-06-19T06:07:54Z</dcterms:created>
  <dcterms:modified xsi:type="dcterms:W3CDTF">2019-12-06T06:57:00Z</dcterms:modified>
</cp:coreProperties>
</file>